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<sst xmlns="http://schemas.openxmlformats.org/spreadsheetml/2006/main" count="34" uniqueCount="34">
  <si>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</si>
  <si>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</si>
  <si>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</si>
  <si>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</si>
  <si>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</si>
  <si>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</si>
  <si>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</si>
  <si>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</si>
  <si>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</si>
  <si>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</si>
  <si>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</si>
  <si>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</si>
  <si>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</si>
  <si>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</si>
  <si>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</si>
  <si>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</si>
  <si>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</si>
  <si>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</si>
  <si>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</si>
  <si>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</si>
  <si>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</si>
  <si>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</si>
  <si>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</si>
  <si>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</si>
  <si>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</si>
  <si>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</si>
  <si>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</si>
  <si>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1355,00 - прочистка вентканалов кв. 58.</t>
  </si>
  <si>
    <t>15317,00 - замена кранов на тепловом узле в подвале (ГВС подача и обратка).</t>
  </si>
  <si>
    <t>13857,00 - замена светильников и выключателей МОП.                                                    2840,00 - установка доводчика на входной двери.                                                          420,00 - ремонт трубопровода ХВС в подвале.</t>
  </si>
  <si>
    <t>28069,00 - ремонт выхода на кровлю.</t>
  </si>
  <si>
    <t>6317,00 - остекление лестничной клетки.</t>
  </si>
  <si>
    <t>4668,00 - замена светильников, лампочек.</t>
  </si>
  <si>
    <t>12946,00 - ремонт трубопровода ливневой канадизации кв. 52.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</si>
</sst>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G28" sqref="G28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2117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VLOOKUP(A1,'[1]2020'!$A$1:$AH$99,2,0)</f>
        <v>ул.Черняховского д.38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1587.3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4396.821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131872.12</v>
      </c>
    </row>
    <row r="12" spans="1:5" ht="15.75">
      <c r="A12" s="3">
        <v>1</v>
      </c>
      <c r="B12" s="12" t="s">
        <v>4</v>
      </c>
      <c r="C12" s="8">
        <f>VLOOKUP(A1,'[1]2020'!$A$1:$AH$101,5,0)</f>
        <v>3712.0099999999998</v>
      </c>
      <c r="D12" s="8">
        <f>VLOOKUP(A1,'[1]2020'!$A$1:$AH$101,18,0)</f>
        <v>1517</v>
      </c>
      <c r="E12" s="10" t="s">
        <v>27</v>
      </c>
    </row>
    <row r="13" spans="1:5" ht="33" customHeight="1">
      <c r="A13" s="3">
        <v>2</v>
      </c>
      <c r="B13" s="12" t="s">
        <v>5</v>
      </c>
      <c r="C13" s="8">
        <f>VLOOKUP(A1,'[1]2020'!$A$1:$AH$101,6,0)</f>
        <v>3401.15</v>
      </c>
      <c r="D13" s="8">
        <f>VLOOKUP(A1,'[1]2020'!$A$1:$AH$101,19,0)</f>
        <v>15317</v>
      </c>
      <c r="E13" s="10" t="s">
        <v>28</v>
      </c>
    </row>
    <row r="14" spans="1:5" ht="96.75" customHeight="1">
      <c r="A14" s="3">
        <v>3</v>
      </c>
      <c r="B14" s="12" t="s">
        <v>6</v>
      </c>
      <c r="C14" s="8">
        <f>VLOOKUP(A1,'[1]2020'!$A$1:$AH$101,7,0)</f>
        <v>3989.09</v>
      </c>
      <c r="D14" s="8">
        <f>VLOOKUP(A1,'[1]2020'!$A$1:$AH$101,20,0)</f>
        <v>17117</v>
      </c>
      <c r="E14" s="10" t="s">
        <v>29</v>
      </c>
    </row>
    <row r="15" spans="1:5" ht="15.75">
      <c r="A15" s="3">
        <v>4</v>
      </c>
      <c r="B15" s="4" t="s">
        <v>7</v>
      </c>
      <c r="C15" s="8">
        <f>VLOOKUP(A1,'[1]2020'!$A$1:$AH$101,8,0)</f>
        <v>3669.65</v>
      </c>
      <c r="D15" s="8">
        <f>VLOOKUP(A1,'[1]2020'!$A$1:$AH$101,21,0)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VLOOKUP(A1,'[1]2020'!$A$1:$AH$101,9,0)</f>
        <v>5610.36</v>
      </c>
      <c r="D16" s="8">
        <f>VLOOKUP(A1,'[1]2020'!$A$1:$AH$101,22,0)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VLOOKUP(A1,'[1]2020'!$A$1:$AH$101,10,0)</f>
        <v>1378.15</v>
      </c>
      <c r="D17" s="8">
        <f>VLOOKUP(A1,'[1]2020'!$A$1:$AH$101,23,0)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VLOOKUP(A1,'[1]2020'!$A$1:$AH$101,11,0)</f>
        <v>2441.85</v>
      </c>
      <c r="D18" s="8">
        <f>VLOOKUP(A1,'[1]2020'!$A$1:$AH$101,24,0)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VLOOKUP(A1,'[1]2020'!$A$1:$AH$101,12,0)</f>
        <v>1818.99</v>
      </c>
      <c r="D19" s="8">
        <f>VLOOKUP(A1,'[1]2020'!$A$1:$AH$102,25,0)</f>
        <v>28069</v>
      </c>
      <c r="E19" s="10" t="s">
        <v>30</v>
      </c>
    </row>
    <row r="20" spans="1:5" ht="17.25" customHeight="1">
      <c r="A20" s="3">
        <v>9</v>
      </c>
      <c r="B20" s="4" t="s">
        <v>12</v>
      </c>
      <c r="C20" s="8">
        <f>VLOOKUP(A1,'[1]2020'!$A$1:$AH$101,13,0)</f>
        <v>2472.25</v>
      </c>
      <c r="D20" s="8">
        <f>VLOOKUP(A1,'[1]2020'!$A$1:$AH$101,26,0)</f>
        <v>6317</v>
      </c>
      <c r="E20" s="10" t="s">
        <v>31</v>
      </c>
    </row>
    <row r="21" spans="1:5" ht="15.75">
      <c r="A21" s="3">
        <v>10</v>
      </c>
      <c r="B21" s="4" t="s">
        <v>13</v>
      </c>
      <c r="C21" s="8">
        <f>VLOOKUP(A1,'[1]2020'!$A$1:$AH$101,14,0)</f>
        <v>2662.58</v>
      </c>
      <c r="D21" s="8">
        <f>VLOOKUP(A1,'[1]2020'!$A$1:$AH$101,27,0)</f>
        <v>0</v>
      </c>
      <c r="E21" s="10"/>
    </row>
    <row r="22" spans="1:5" ht="33" customHeight="1">
      <c r="A22" s="3">
        <v>11</v>
      </c>
      <c r="B22" s="12" t="s">
        <v>14</v>
      </c>
      <c r="C22" s="8">
        <f>VLOOKUP(A1,'[1]2020'!$A$1:$AH$101,15,0)</f>
        <v>2500.86</v>
      </c>
      <c r="D22" s="8">
        <f>VLOOKUP(A1,'[1]2020'!$A$1:$AH$101,28,0)</f>
        <v>4668</v>
      </c>
      <c r="E22" s="10" t="s">
        <v>32</v>
      </c>
    </row>
    <row r="23" spans="1:5" ht="31.5" customHeight="1">
      <c r="A23" s="3">
        <v>12</v>
      </c>
      <c r="B23" s="12" t="s">
        <v>15</v>
      </c>
      <c r="C23" s="8">
        <f>VLOOKUP(A1,'[1]2020'!$A$1:$AH$101,16,0)</f>
        <v>6570.75</v>
      </c>
      <c r="D23" s="8">
        <f>VLOOKUP(A1,'[1]2020'!$A$1:$AH$101,29,0)</f>
        <v>12946</v>
      </c>
      <c r="E23" s="10" t="s">
        <v>33</v>
      </c>
    </row>
    <row r="24" spans="1:5" ht="15.75">
      <c r="A24" s="22" t="s">
        <v>16</v>
      </c>
      <c r="B24" s="23"/>
      <c r="C24" s="9">
        <f>SUM(C12:C23)</f>
        <v>40227.69</v>
      </c>
      <c r="D24" s="9">
        <f>SUM(D12:D23)</f>
        <v>85951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86148.81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2021-03-03T07:31:05Z</dcterms:modified>
  <cp:category/>
  <cp:version/>
  <cp:contentType/>
  <cp:contentStatus/>
</cp:coreProperties>
</file>